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Ten-year review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<sst xmlns="http://schemas.openxmlformats.org/spreadsheetml/2006/main" count="64" uniqueCount="59">
  <si>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TEN-YEAR REVIEW</t>
  </si>
  <si>
    <t>Swedish GAAP</t>
  </si>
  <si>
    <t>IFRS</t>
  </si>
  <si>
    <t>Amounts in SEK million</t>
  </si>
  <si>
    <t>Income statement items</t>
  </si>
  <si>
    <t>Net sales</t>
  </si>
  <si>
    <t>EBITDA</t>
  </si>
  <si>
    <t>Operating profit (EBIT)</t>
  </si>
  <si>
    <t>Financial income</t>
  </si>
  <si>
    <t>Financial expenses</t>
  </si>
  <si>
    <t>Profit before tax</t>
  </si>
  <si>
    <t>Profit for the year</t>
  </si>
  <si>
    <t>- of which, attributable to owners of the Parent Company</t>
  </si>
  <si>
    <t>- of which, attributable to non-controlling interests (minority</t>
  </si>
  <si>
    <t xml:space="preserve">   interests)</t>
  </si>
  <si>
    <t>Cash flow items</t>
  </si>
  <si>
    <t>Funds from operations (FFO)</t>
  </si>
  <si>
    <t>Free cash flow</t>
  </si>
  <si>
    <t>Balance sheet items</t>
  </si>
  <si>
    <t>Cash and cash equivalents and short-term investments</t>
  </si>
  <si>
    <t>Equity</t>
  </si>
  <si>
    <t>Interest-bearing liabilities</t>
  </si>
  <si>
    <t>Net debt</t>
  </si>
  <si>
    <t>Provisions</t>
  </si>
  <si>
    <t>—</t>
  </si>
  <si>
    <t>Noninterest-bearing liabilities</t>
  </si>
  <si>
    <t>Net assets, weighted average value</t>
  </si>
  <si>
    <t>Balance sheet total</t>
  </si>
  <si>
    <t>The key ratios are presented as percentages (%) or times (x)</t>
  </si>
  <si>
    <t>Operating margin, %</t>
  </si>
  <si>
    <t>Pre-tax profit margin, %</t>
  </si>
  <si>
    <t>Return on equity, %</t>
  </si>
  <si>
    <t>Return on net assets, %</t>
  </si>
  <si>
    <t>EBIT interest cover, (x)</t>
  </si>
  <si>
    <t>FFO interest cover, (x)</t>
  </si>
  <si>
    <t>FFO interest cover, net, (x)</t>
  </si>
  <si>
    <t>Cash flow interest cover after maintenance investments, (x)</t>
  </si>
  <si>
    <t>FFO/gross debt, %</t>
  </si>
  <si>
    <t>FFO/net debt, %</t>
  </si>
  <si>
    <t>EBITDA/net financial items, (x)</t>
  </si>
  <si>
    <t>Equity/total assets, %</t>
  </si>
  <si>
    <t>Gross debt/equity, %</t>
  </si>
  <si>
    <t>Net debt/equity, %</t>
  </si>
  <si>
    <t>Gross debt/gross debt plus equity, %</t>
  </si>
  <si>
    <t>Net debt/net debt plus equity, %</t>
  </si>
  <si>
    <t>Net debt/EBITDA, (x)</t>
  </si>
  <si>
    <t>Other information</t>
  </si>
  <si>
    <t>Dividend to owners of the Parent Company</t>
  </si>
  <si>
    <t>Investments</t>
  </si>
  <si>
    <t>Electricity generation, TWh</t>
  </si>
  <si>
    <t>Average number employees</t>
  </si>
  <si>
    <t>1) Excl. items affecting comparability.</t>
  </si>
  <si>
    <t>2) Proposed dividend.</t>
  </si>
  <si>
    <r>
      <t>Operating profit (EBIT)</t>
    </r>
    <r>
      <rPr>
        <vertAlign val="superscript"/>
        <sz val="9"/>
        <rFont val="Arial"/>
        <family val="2"/>
      </rPr>
      <t>1</t>
    </r>
  </si>
  <si>
    <r>
      <t>Operating margin, %</t>
    </r>
    <r>
      <rPr>
        <vertAlign val="superscript"/>
        <sz val="9"/>
        <rFont val="Arial"/>
        <family val="2"/>
      </rPr>
      <t>1</t>
    </r>
  </si>
  <si>
    <r>
      <t>Pre-tax profit margin, %</t>
    </r>
    <r>
      <rPr>
        <vertAlign val="superscript"/>
        <sz val="9"/>
        <rFont val="Arial"/>
        <family val="2"/>
      </rPr>
      <t>1</t>
    </r>
  </si>
  <si>
    <r>
      <t>Return on net assets, %</t>
    </r>
    <r>
      <rPr>
        <vertAlign val="superscript"/>
        <sz val="9"/>
        <rFont val="Arial"/>
        <family val="2"/>
      </rPr>
      <t>1</t>
    </r>
  </si>
  <si>
    <r>
      <t>EBIT interest cover, (x)</t>
    </r>
    <r>
      <rPr>
        <vertAlign val="superscript"/>
        <sz val="9"/>
        <rFont val="Arial"/>
        <family val="2"/>
      </rPr>
      <t>1</t>
    </r>
  </si>
  <si>
    <r>
      <t>EBITDA/net financial items, (x)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</si>
</sst>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20"/>
      <color indexed="48"/>
      <name val="Verdana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0" borderId="0">
      <alignment vertical="top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 quotePrefix="1">
      <alignment vertical="top"/>
    </xf>
    <xf numFmtId="3" fontId="6" fillId="0" borderId="0" xfId="0" applyNumberFormat="1" applyFont="1" applyFill="1" applyBorder="1" applyAlignment="1" quotePrefix="1">
      <alignment vertical="top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 vertical="top"/>
    </xf>
    <xf numFmtId="3" fontId="6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vertical="top"/>
    </xf>
    <xf numFmtId="0" fontId="6" fillId="0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ormat 1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N66" sqref="N66"/>
    </sheetView>
  </sheetViews>
  <sheetFormatPr defaultColWidth="9.140625" defaultRowHeight="12.75"/>
  <cols>
    <col min="1" max="1" width="54.8515625" style="2" customWidth="1"/>
    <col min="2" max="4" width="9.140625" style="2" customWidth="1"/>
    <col min="5" max="5" width="1.421875" style="2" customWidth="1"/>
    <col min="6" max="16384" width="9.140625" style="2" customWidth="1"/>
  </cols>
  <sheetData>
    <row r="1" spans="1:13" ht="24.75">
      <c r="A1" s="32" t="s">
        <v>0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"/>
      <c r="M1" s="1"/>
    </row>
    <row r="2" spans="1:13" ht="12.75">
      <c r="A2" s="3"/>
      <c r="B2" s="31" t="s">
        <v>1</v>
      </c>
      <c r="C2" s="31"/>
      <c r="D2" s="31"/>
      <c r="E2" s="5"/>
      <c r="F2" s="31" t="s">
        <v>2</v>
      </c>
      <c r="G2" s="31"/>
      <c r="H2" s="31"/>
      <c r="I2" s="31"/>
      <c r="J2" s="31"/>
      <c r="K2" s="31"/>
      <c r="L2" s="31"/>
      <c r="M2" s="31"/>
    </row>
    <row r="3" spans="1:13" ht="12.75">
      <c r="A3" s="6" t="s">
        <v>3</v>
      </c>
      <c r="B3" s="4">
        <v>2002</v>
      </c>
      <c r="C3" s="4">
        <v>2003</v>
      </c>
      <c r="D3" s="4">
        <v>2004</v>
      </c>
      <c r="E3" s="4"/>
      <c r="F3" s="6">
        <v>2004</v>
      </c>
      <c r="G3" s="4">
        <v>2005</v>
      </c>
      <c r="H3" s="4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1:13" ht="12.75">
      <c r="A4" s="3"/>
      <c r="B4" s="3"/>
      <c r="C4" s="8"/>
      <c r="D4" s="3"/>
      <c r="E4" s="9"/>
      <c r="F4" s="9"/>
      <c r="G4" s="3"/>
      <c r="H4" s="3"/>
      <c r="I4" s="10"/>
      <c r="J4" s="10"/>
      <c r="K4" s="10"/>
      <c r="L4" s="10"/>
      <c r="M4" s="10"/>
    </row>
    <row r="5" spans="1:13" ht="12.75">
      <c r="A5" s="11" t="s">
        <v>4</v>
      </c>
      <c r="B5" s="3"/>
      <c r="C5" s="5"/>
      <c r="D5" s="3"/>
      <c r="E5" s="9"/>
      <c r="F5" s="9"/>
      <c r="G5" s="3"/>
      <c r="H5" s="3"/>
      <c r="I5" s="12"/>
      <c r="J5" s="12"/>
      <c r="K5" s="12"/>
      <c r="L5" s="12"/>
      <c r="M5" s="12"/>
    </row>
    <row r="6" spans="1:13" ht="12.75">
      <c r="A6" s="3" t="s">
        <v>5</v>
      </c>
      <c r="B6" s="13">
        <v>101025</v>
      </c>
      <c r="C6" s="10">
        <v>111935</v>
      </c>
      <c r="D6" s="14">
        <f>113366-2350</f>
        <v>111016</v>
      </c>
      <c r="E6" s="14"/>
      <c r="F6" s="13">
        <v>111016</v>
      </c>
      <c r="G6" s="10">
        <f>129158-5364</f>
        <v>123794</v>
      </c>
      <c r="H6" s="13">
        <f>145815-10013</f>
        <v>135802</v>
      </c>
      <c r="I6" s="10">
        <v>143639</v>
      </c>
      <c r="J6" s="10">
        <v>164549</v>
      </c>
      <c r="K6" s="10">
        <v>205407</v>
      </c>
      <c r="L6" s="10">
        <v>213572</v>
      </c>
      <c r="M6" s="10">
        <v>181040</v>
      </c>
    </row>
    <row r="7" spans="1:13" ht="12.75">
      <c r="A7" s="3" t="s">
        <v>6</v>
      </c>
      <c r="B7" s="13">
        <v>25489</v>
      </c>
      <c r="C7" s="10">
        <v>24450</v>
      </c>
      <c r="D7" s="14">
        <v>31347</v>
      </c>
      <c r="E7" s="14"/>
      <c r="F7" s="10">
        <v>33161</v>
      </c>
      <c r="G7" s="10">
        <v>43175</v>
      </c>
      <c r="H7" s="10">
        <f>43166+772</f>
        <v>43938</v>
      </c>
      <c r="I7" s="10">
        <v>45821</v>
      </c>
      <c r="J7" s="10">
        <v>45960</v>
      </c>
      <c r="K7" s="10">
        <v>51777</v>
      </c>
      <c r="L7" s="10">
        <v>60706</v>
      </c>
      <c r="M7" s="10">
        <v>54538</v>
      </c>
    </row>
    <row r="8" spans="1:13" ht="12.75">
      <c r="A8" s="3" t="s">
        <v>7</v>
      </c>
      <c r="B8" s="13">
        <v>13997</v>
      </c>
      <c r="C8" s="10">
        <v>14868</v>
      </c>
      <c r="D8" s="14">
        <v>19501</v>
      </c>
      <c r="E8" s="14"/>
      <c r="F8" s="10">
        <v>17887</v>
      </c>
      <c r="G8" s="10">
        <v>28363</v>
      </c>
      <c r="H8" s="10">
        <f>27049+772</f>
        <v>27821</v>
      </c>
      <c r="I8" s="10">
        <v>28583</v>
      </c>
      <c r="J8" s="10">
        <v>29895</v>
      </c>
      <c r="K8" s="10">
        <v>27938</v>
      </c>
      <c r="L8" s="10">
        <v>29853</v>
      </c>
      <c r="M8" s="10">
        <v>23209</v>
      </c>
    </row>
    <row r="9" spans="1:13" ht="13.5">
      <c r="A9" s="3" t="s">
        <v>53</v>
      </c>
      <c r="B9" s="13">
        <v>13550</v>
      </c>
      <c r="C9" s="10">
        <v>14605</v>
      </c>
      <c r="D9" s="14">
        <v>18682</v>
      </c>
      <c r="E9" s="14"/>
      <c r="F9" s="10">
        <v>20102</v>
      </c>
      <c r="G9" s="10">
        <v>25377</v>
      </c>
      <c r="H9" s="10">
        <f>26676+772</f>
        <v>27448</v>
      </c>
      <c r="I9" s="10">
        <f>28583-86</f>
        <v>28497</v>
      </c>
      <c r="J9" s="10">
        <f>29895-98+423</f>
        <v>30220</v>
      </c>
      <c r="K9" s="10">
        <f>27938-58+4231-817</f>
        <v>31294</v>
      </c>
      <c r="L9" s="10">
        <v>39952</v>
      </c>
      <c r="M9" s="10">
        <v>28562</v>
      </c>
    </row>
    <row r="10" spans="1:13" ht="12.75">
      <c r="A10" s="3" t="s">
        <v>8</v>
      </c>
      <c r="B10" s="13">
        <v>3010</v>
      </c>
      <c r="C10" s="10">
        <v>2267</v>
      </c>
      <c r="D10" s="14">
        <v>1772</v>
      </c>
      <c r="E10" s="14"/>
      <c r="F10" s="10">
        <v>2969</v>
      </c>
      <c r="G10" s="10">
        <v>3810</v>
      </c>
      <c r="H10" s="10">
        <v>3839</v>
      </c>
      <c r="I10" s="10">
        <v>2276</v>
      </c>
      <c r="J10" s="10">
        <v>3412</v>
      </c>
      <c r="K10" s="10">
        <v>2814</v>
      </c>
      <c r="L10" s="10">
        <v>2514</v>
      </c>
      <c r="M10" s="10">
        <v>3843</v>
      </c>
    </row>
    <row r="11" spans="1:13" ht="12.75">
      <c r="A11" s="3" t="s">
        <v>9</v>
      </c>
      <c r="B11" s="13">
        <v>-6386</v>
      </c>
      <c r="C11" s="10">
        <v>-5203</v>
      </c>
      <c r="D11" s="14">
        <v>-4020</v>
      </c>
      <c r="E11" s="14"/>
      <c r="F11" s="10">
        <v>-6297</v>
      </c>
      <c r="G11" s="10">
        <v>-6013</v>
      </c>
      <c r="H11" s="10">
        <f>-5363-772</f>
        <v>-6135</v>
      </c>
      <c r="I11" s="10">
        <v>-6926</v>
      </c>
      <c r="J11" s="10">
        <v>-9809</v>
      </c>
      <c r="K11" s="10">
        <v>-13018</v>
      </c>
      <c r="L11" s="10">
        <v>-10944</v>
      </c>
      <c r="M11" s="10">
        <v>-12754</v>
      </c>
    </row>
    <row r="12" spans="1:13" ht="12.75">
      <c r="A12" s="3" t="s">
        <v>10</v>
      </c>
      <c r="B12" s="13">
        <v>10621</v>
      </c>
      <c r="C12" s="10">
        <v>11932</v>
      </c>
      <c r="D12" s="14">
        <v>17253</v>
      </c>
      <c r="E12" s="14"/>
      <c r="F12" s="10">
        <v>14559</v>
      </c>
      <c r="G12" s="10">
        <v>26160</v>
      </c>
      <c r="H12" s="10">
        <v>25525</v>
      </c>
      <c r="I12" s="10">
        <v>23933</v>
      </c>
      <c r="J12" s="10">
        <v>23498</v>
      </c>
      <c r="K12" s="10">
        <v>17734</v>
      </c>
      <c r="L12" s="10">
        <v>21423</v>
      </c>
      <c r="M12" s="10">
        <v>14298</v>
      </c>
    </row>
    <row r="13" spans="1:13" ht="12.75">
      <c r="A13" s="5" t="s">
        <v>11</v>
      </c>
      <c r="B13" s="14">
        <f>B14+B16</f>
        <v>8224</v>
      </c>
      <c r="C13" s="14">
        <f>C14+C16</f>
        <v>9529</v>
      </c>
      <c r="D13" s="14">
        <f>D14+D16</f>
        <v>12348</v>
      </c>
      <c r="E13" s="14"/>
      <c r="F13" s="14">
        <v>9604</v>
      </c>
      <c r="G13" s="14">
        <f aca="true" t="shared" si="0" ref="G13:M13">G14+G16</f>
        <v>20518</v>
      </c>
      <c r="H13" s="14">
        <f t="shared" si="0"/>
        <v>19858</v>
      </c>
      <c r="I13" s="14">
        <f t="shared" si="0"/>
        <v>20686</v>
      </c>
      <c r="J13" s="14">
        <f t="shared" si="0"/>
        <v>17763</v>
      </c>
      <c r="K13" s="14">
        <f t="shared" si="0"/>
        <v>13448</v>
      </c>
      <c r="L13" s="14">
        <f t="shared" si="0"/>
        <v>13185</v>
      </c>
      <c r="M13" s="14">
        <f t="shared" si="0"/>
        <v>10416</v>
      </c>
    </row>
    <row r="14" spans="1:13" ht="12.75">
      <c r="A14" s="15" t="s">
        <v>12</v>
      </c>
      <c r="B14" s="14">
        <v>7566</v>
      </c>
      <c r="C14" s="14">
        <v>9123</v>
      </c>
      <c r="D14" s="14">
        <v>11776</v>
      </c>
      <c r="E14" s="14"/>
      <c r="F14" s="16">
        <v>8944</v>
      </c>
      <c r="G14" s="14">
        <v>19235</v>
      </c>
      <c r="H14" s="16">
        <v>18729</v>
      </c>
      <c r="I14" s="16">
        <v>19769</v>
      </c>
      <c r="J14" s="16">
        <v>17095</v>
      </c>
      <c r="K14" s="16">
        <v>12896</v>
      </c>
      <c r="L14" s="16">
        <v>12997</v>
      </c>
      <c r="M14" s="16">
        <v>11083</v>
      </c>
    </row>
    <row r="15" spans="1:13" ht="12.75">
      <c r="A15" s="15" t="s">
        <v>13</v>
      </c>
      <c r="B15" s="3"/>
      <c r="C15" s="3"/>
      <c r="D15" s="3"/>
      <c r="E15" s="3"/>
      <c r="F15" s="3"/>
      <c r="G15" s="3"/>
      <c r="H15" s="3"/>
      <c r="I15" s="10"/>
      <c r="J15" s="3"/>
      <c r="K15" s="3"/>
      <c r="L15" s="3"/>
      <c r="M15" s="16"/>
    </row>
    <row r="16" spans="1:13" ht="12.75">
      <c r="A16" s="5" t="s">
        <v>14</v>
      </c>
      <c r="B16" s="17">
        <v>658</v>
      </c>
      <c r="C16" s="14">
        <v>406</v>
      </c>
      <c r="D16" s="14">
        <v>572</v>
      </c>
      <c r="E16" s="14"/>
      <c r="F16" s="16">
        <v>660</v>
      </c>
      <c r="G16" s="14">
        <v>1283</v>
      </c>
      <c r="H16" s="16">
        <v>1129</v>
      </c>
      <c r="I16" s="16">
        <v>917</v>
      </c>
      <c r="J16" s="16">
        <v>668</v>
      </c>
      <c r="K16" s="16">
        <v>552</v>
      </c>
      <c r="L16" s="16">
        <v>188</v>
      </c>
      <c r="M16" s="16">
        <v>-667</v>
      </c>
    </row>
    <row r="17" spans="1:13" ht="12.75">
      <c r="A17" s="5"/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1" t="s">
        <v>15</v>
      </c>
      <c r="B18" s="9"/>
      <c r="C18" s="3"/>
      <c r="D18" s="5"/>
      <c r="E18" s="5"/>
      <c r="F18" s="12"/>
      <c r="G18" s="3"/>
      <c r="H18" s="12"/>
      <c r="I18" s="12"/>
      <c r="J18" s="12"/>
      <c r="K18" s="12"/>
      <c r="L18" s="12"/>
      <c r="M18" s="12"/>
    </row>
    <row r="19" spans="1:13" ht="12.75">
      <c r="A19" s="5" t="s">
        <v>16</v>
      </c>
      <c r="B19" s="17">
        <v>17106</v>
      </c>
      <c r="C19" s="14">
        <v>18804</v>
      </c>
      <c r="D19" s="14">
        <v>24159</v>
      </c>
      <c r="E19" s="14"/>
      <c r="F19" s="14">
        <v>24302</v>
      </c>
      <c r="G19" s="14">
        <v>31386</v>
      </c>
      <c r="H19" s="14">
        <v>35673</v>
      </c>
      <c r="I19" s="14">
        <v>34049</v>
      </c>
      <c r="J19" s="14">
        <v>30735</v>
      </c>
      <c r="K19" s="14">
        <v>36700</v>
      </c>
      <c r="L19" s="14">
        <v>40108</v>
      </c>
      <c r="M19" s="14">
        <v>38256</v>
      </c>
    </row>
    <row r="20" spans="1:13" ht="12.75">
      <c r="A20" s="3" t="s">
        <v>17</v>
      </c>
      <c r="B20" s="13">
        <v>10820</v>
      </c>
      <c r="C20" s="10">
        <v>11606</v>
      </c>
      <c r="D20" s="14">
        <v>15684</v>
      </c>
      <c r="E20" s="14"/>
      <c r="F20" s="10">
        <v>15684</v>
      </c>
      <c r="G20" s="10">
        <v>14341</v>
      </c>
      <c r="H20" s="10">
        <v>23178</v>
      </c>
      <c r="I20" s="10">
        <v>19650</v>
      </c>
      <c r="J20" s="10">
        <v>18963</v>
      </c>
      <c r="K20" s="10">
        <v>27566</v>
      </c>
      <c r="L20" s="10">
        <v>23846</v>
      </c>
      <c r="M20" s="10">
        <v>17637</v>
      </c>
    </row>
    <row r="21" spans="1:13" ht="12.75">
      <c r="A21" s="3"/>
      <c r="B21" s="9"/>
      <c r="C21" s="3"/>
      <c r="D21" s="5"/>
      <c r="E21" s="5"/>
      <c r="F21" s="10"/>
      <c r="G21" s="3"/>
      <c r="H21" s="10"/>
      <c r="I21" s="10"/>
      <c r="J21" s="10"/>
      <c r="K21" s="10"/>
      <c r="L21" s="10"/>
      <c r="M21" s="10"/>
    </row>
    <row r="22" spans="1:13" ht="12.75">
      <c r="A22" s="11" t="s">
        <v>18</v>
      </c>
      <c r="B22" s="9"/>
      <c r="C22" s="3"/>
      <c r="D22" s="5"/>
      <c r="E22" s="5"/>
      <c r="F22" s="12"/>
      <c r="G22" s="3"/>
      <c r="H22" s="12"/>
      <c r="I22" s="12"/>
      <c r="J22" s="12"/>
      <c r="K22" s="12"/>
      <c r="L22" s="12"/>
      <c r="M22" s="12"/>
    </row>
    <row r="23" spans="1:13" ht="12.75">
      <c r="A23" s="3" t="s">
        <v>19</v>
      </c>
      <c r="B23" s="13">
        <f>8958+6515</f>
        <v>15473</v>
      </c>
      <c r="C23" s="10">
        <f>11974+2673</f>
        <v>14647</v>
      </c>
      <c r="D23" s="14">
        <f>7700+5916</f>
        <v>13616</v>
      </c>
      <c r="E23" s="14"/>
      <c r="F23" s="10">
        <v>13616</v>
      </c>
      <c r="G23" s="10">
        <f>8025+6049</f>
        <v>14074</v>
      </c>
      <c r="H23" s="10">
        <f>7534+14634</f>
        <v>22168</v>
      </c>
      <c r="I23" s="10">
        <f>12096+10563</f>
        <v>22659</v>
      </c>
      <c r="J23" s="10">
        <f>20904+19332</f>
        <v>40236</v>
      </c>
      <c r="K23" s="10">
        <f>46385+10555</f>
        <v>56940</v>
      </c>
      <c r="L23" s="10">
        <f>31278+12595</f>
        <v>43873</v>
      </c>
      <c r="M23" s="10">
        <v>28685</v>
      </c>
    </row>
    <row r="24" spans="1:13" ht="12.75">
      <c r="A24" s="3" t="s">
        <v>20</v>
      </c>
      <c r="B24" s="10">
        <f>B25+B26</f>
        <v>57532</v>
      </c>
      <c r="C24" s="10">
        <f>C25+C26</f>
        <v>64328</v>
      </c>
      <c r="D24" s="14">
        <f>D25+D26</f>
        <v>73947</v>
      </c>
      <c r="E24" s="14"/>
      <c r="F24" s="10">
        <f aca="true" t="shared" si="1" ref="F24:M24">F25+F26</f>
        <v>85551</v>
      </c>
      <c r="G24" s="10">
        <f t="shared" si="1"/>
        <v>90909</v>
      </c>
      <c r="H24" s="10">
        <f t="shared" si="1"/>
        <v>107674</v>
      </c>
      <c r="I24" s="10">
        <f t="shared" si="1"/>
        <v>124132</v>
      </c>
      <c r="J24" s="10">
        <f t="shared" si="1"/>
        <v>140886</v>
      </c>
      <c r="K24" s="10">
        <f t="shared" si="1"/>
        <v>142404</v>
      </c>
      <c r="L24" s="10">
        <f t="shared" si="1"/>
        <v>133621</v>
      </c>
      <c r="M24" s="10">
        <f t="shared" si="1"/>
        <v>138931</v>
      </c>
    </row>
    <row r="25" spans="1:13" ht="12.75">
      <c r="A25" s="15" t="s">
        <v>12</v>
      </c>
      <c r="B25" s="14">
        <v>47572</v>
      </c>
      <c r="C25" s="14">
        <v>54949</v>
      </c>
      <c r="D25" s="14">
        <v>64759</v>
      </c>
      <c r="E25" s="14"/>
      <c r="F25" s="16">
        <v>75437</v>
      </c>
      <c r="G25" s="10">
        <v>80565</v>
      </c>
      <c r="H25" s="16">
        <v>96589</v>
      </c>
      <c r="I25" s="16">
        <v>111709</v>
      </c>
      <c r="J25" s="16">
        <v>129861</v>
      </c>
      <c r="K25" s="16">
        <v>135620</v>
      </c>
      <c r="L25" s="16">
        <v>126704</v>
      </c>
      <c r="M25" s="16">
        <v>131988</v>
      </c>
    </row>
    <row r="26" spans="1:13" ht="12.75">
      <c r="A26" s="15" t="s">
        <v>13</v>
      </c>
      <c r="B26" s="13">
        <v>9960</v>
      </c>
      <c r="C26" s="10">
        <v>9379</v>
      </c>
      <c r="D26" s="14">
        <v>9188</v>
      </c>
      <c r="E26" s="14"/>
      <c r="F26" s="16">
        <v>10114</v>
      </c>
      <c r="G26" s="10">
        <v>10344</v>
      </c>
      <c r="H26" s="16">
        <v>11085</v>
      </c>
      <c r="I26" s="16">
        <v>12423</v>
      </c>
      <c r="J26" s="16">
        <v>11025</v>
      </c>
      <c r="K26" s="16">
        <v>6784</v>
      </c>
      <c r="L26" s="16">
        <v>6917</v>
      </c>
      <c r="M26" s="16">
        <v>6943</v>
      </c>
    </row>
    <row r="27" spans="1:13" ht="12.75">
      <c r="A27" s="5" t="s">
        <v>14</v>
      </c>
      <c r="B27" s="13"/>
      <c r="C27" s="10"/>
      <c r="D27" s="14"/>
      <c r="E27" s="14"/>
      <c r="F27" s="16"/>
      <c r="G27" s="10"/>
      <c r="H27" s="16"/>
      <c r="I27" s="16"/>
      <c r="J27" s="16"/>
      <c r="K27" s="16"/>
      <c r="L27" s="16"/>
      <c r="M27" s="16"/>
    </row>
    <row r="28" spans="1:13" ht="12.75">
      <c r="A28" s="3" t="s">
        <v>21</v>
      </c>
      <c r="B28" s="13">
        <f>67158+27582+98</f>
        <v>94838</v>
      </c>
      <c r="C28" s="10">
        <f>69845+15702+84</f>
        <v>85631</v>
      </c>
      <c r="D28" s="14">
        <f>64119+8894</f>
        <v>73013</v>
      </c>
      <c r="E28" s="14"/>
      <c r="F28" s="10">
        <v>73013</v>
      </c>
      <c r="G28" s="10">
        <f>9268+59865+9530</f>
        <v>78663</v>
      </c>
      <c r="H28" s="10">
        <f>8911+46868+15796</f>
        <v>71575</v>
      </c>
      <c r="I28" s="10">
        <f>9341+42683+15165</f>
        <v>67189</v>
      </c>
      <c r="J28" s="10">
        <f>10811+67022+29514</f>
        <v>107347</v>
      </c>
      <c r="K28" s="10">
        <f>10250+174428+28816</f>
        <v>213494</v>
      </c>
      <c r="L28" s="10">
        <f>8929+157918+21430</f>
        <v>188277</v>
      </c>
      <c r="M28" s="10">
        <f>8883+149602+11865</f>
        <v>170350</v>
      </c>
    </row>
    <row r="29" spans="1:13" ht="12.75">
      <c r="A29" s="3" t="s">
        <v>22</v>
      </c>
      <c r="B29" s="13">
        <v>75207</v>
      </c>
      <c r="C29" s="10">
        <v>66890</v>
      </c>
      <c r="D29" s="14">
        <v>55411</v>
      </c>
      <c r="E29" s="14"/>
      <c r="F29" s="10">
        <v>55411</v>
      </c>
      <c r="G29" s="10">
        <v>64343</v>
      </c>
      <c r="H29" s="10">
        <v>49407</v>
      </c>
      <c r="I29" s="10">
        <f>43715+25</f>
        <v>43740</v>
      </c>
      <c r="J29" s="10">
        <v>66000</v>
      </c>
      <c r="K29" s="10">
        <v>154987</v>
      </c>
      <c r="L29" s="10">
        <v>144109</v>
      </c>
      <c r="M29" s="10">
        <v>141089</v>
      </c>
    </row>
    <row r="30" spans="1:13" ht="12.75">
      <c r="A30" s="3" t="s">
        <v>23</v>
      </c>
      <c r="B30" s="13" t="s">
        <v>24</v>
      </c>
      <c r="C30" s="13" t="s">
        <v>24</v>
      </c>
      <c r="D30" s="17" t="s">
        <v>24</v>
      </c>
      <c r="E30" s="17"/>
      <c r="F30" s="10">
        <v>61941</v>
      </c>
      <c r="G30" s="10">
        <f>42976+4715+17432</f>
        <v>65123</v>
      </c>
      <c r="H30" s="10">
        <f>45364+3853+16877</f>
        <v>66094</v>
      </c>
      <c r="I30" s="10">
        <f>17735+51614+4636</f>
        <v>73985</v>
      </c>
      <c r="J30" s="10">
        <f>64068+20752+4979</f>
        <v>89799</v>
      </c>
      <c r="K30" s="10">
        <f>20690+65601+4809</f>
        <v>91100</v>
      </c>
      <c r="L30" s="10">
        <f>18137+62494+7191</f>
        <v>87822</v>
      </c>
      <c r="M30" s="10">
        <f>17995+66487+7237</f>
        <v>91719</v>
      </c>
    </row>
    <row r="31" spans="1:13" ht="12.75">
      <c r="A31" s="3" t="s">
        <v>25</v>
      </c>
      <c r="B31" s="13">
        <f>95135+1588+27281-98</f>
        <v>123906</v>
      </c>
      <c r="C31" s="10">
        <f>89441+2236+23413-84</f>
        <v>115006</v>
      </c>
      <c r="D31" s="14">
        <f>84458+2135+23362</f>
        <v>109955</v>
      </c>
      <c r="E31" s="14"/>
      <c r="F31" s="10">
        <v>64700</v>
      </c>
      <c r="G31" s="10">
        <f>39927+2425+17432+33906+17393+2075-5353-17432</f>
        <v>90373</v>
      </c>
      <c r="H31" s="10">
        <f>16877+29875+2320+27676+14367+3585-16877</f>
        <v>77823</v>
      </c>
      <c r="I31" s="10">
        <f>23704+3285+15408+395+14242+12968+2927+1</f>
        <v>72930</v>
      </c>
      <c r="J31" s="10">
        <f>26107+3818+24506+346+28582+21941+2495</f>
        <v>107795</v>
      </c>
      <c r="K31" s="10">
        <f>35953+7480+42106+401+36802+30637+1086+664</f>
        <v>155129</v>
      </c>
      <c r="L31" s="10">
        <f>32490+8409+33184+1912+25216+24804+5697</f>
        <v>131712</v>
      </c>
      <c r="M31" s="10">
        <f>35406+8238+35108+1142+22454+18507+844+1859</f>
        <v>123558</v>
      </c>
    </row>
    <row r="32" spans="1:13" ht="12.75">
      <c r="A32" s="3" t="s">
        <v>26</v>
      </c>
      <c r="B32" s="13">
        <v>127479</v>
      </c>
      <c r="C32" s="10">
        <v>124229</v>
      </c>
      <c r="D32" s="14">
        <v>123423</v>
      </c>
      <c r="E32" s="14"/>
      <c r="F32" s="10">
        <v>134125</v>
      </c>
      <c r="G32" s="10">
        <v>143001</v>
      </c>
      <c r="H32" s="10">
        <v>151155</v>
      </c>
      <c r="I32" s="10">
        <v>157252</v>
      </c>
      <c r="J32" s="10">
        <v>179114</v>
      </c>
      <c r="K32" s="10">
        <v>245016</v>
      </c>
      <c r="L32" s="10">
        <v>293298</v>
      </c>
      <c r="M32" s="10">
        <v>283957</v>
      </c>
    </row>
    <row r="33" spans="1:13" ht="12.75">
      <c r="A33" s="6" t="s">
        <v>27</v>
      </c>
      <c r="B33" s="18">
        <v>276276</v>
      </c>
      <c r="C33" s="18">
        <v>264965</v>
      </c>
      <c r="D33" s="18">
        <v>256915</v>
      </c>
      <c r="E33" s="18"/>
      <c r="F33" s="18">
        <f aca="true" t="shared" si="2" ref="F33:M33">F24+F28+F30+F31</f>
        <v>285205</v>
      </c>
      <c r="G33" s="18">
        <f t="shared" si="2"/>
        <v>325068</v>
      </c>
      <c r="H33" s="18">
        <f t="shared" si="2"/>
        <v>323166</v>
      </c>
      <c r="I33" s="18">
        <f t="shared" si="2"/>
        <v>338236</v>
      </c>
      <c r="J33" s="18">
        <f t="shared" si="2"/>
        <v>445827</v>
      </c>
      <c r="K33" s="18">
        <f t="shared" si="2"/>
        <v>602127</v>
      </c>
      <c r="L33" s="18">
        <f t="shared" si="2"/>
        <v>541432</v>
      </c>
      <c r="M33" s="18">
        <f t="shared" si="2"/>
        <v>524558</v>
      </c>
    </row>
    <row r="34" spans="1:13" ht="12.75">
      <c r="A34" s="3"/>
      <c r="B34" s="9"/>
      <c r="C34" s="3"/>
      <c r="D34" s="5"/>
      <c r="E34" s="5"/>
      <c r="F34" s="3"/>
      <c r="G34" s="3"/>
      <c r="H34" s="10"/>
      <c r="I34" s="10"/>
      <c r="J34" s="10"/>
      <c r="K34" s="10"/>
      <c r="L34" s="10"/>
      <c r="M34" s="10"/>
    </row>
    <row r="35" spans="1:13" ht="12.75">
      <c r="A35" s="19" t="s">
        <v>28</v>
      </c>
      <c r="B35" s="9"/>
      <c r="C35" s="3"/>
      <c r="D35" s="5"/>
      <c r="E35" s="5"/>
      <c r="F35" s="11"/>
      <c r="G35" s="3"/>
      <c r="H35" s="12"/>
      <c r="I35" s="12"/>
      <c r="J35" s="12"/>
      <c r="K35" s="12"/>
      <c r="L35" s="12"/>
      <c r="M35" s="12"/>
    </row>
    <row r="36" spans="1:13" ht="12.75">
      <c r="A36" s="3" t="s">
        <v>29</v>
      </c>
      <c r="B36" s="9">
        <v>13.9</v>
      </c>
      <c r="C36" s="20">
        <v>13.3</v>
      </c>
      <c r="D36" s="21">
        <v>17.6</v>
      </c>
      <c r="E36" s="21"/>
      <c r="F36" s="22">
        <v>16.1</v>
      </c>
      <c r="G36" s="20">
        <v>22.9</v>
      </c>
      <c r="H36" s="23">
        <v>20.5</v>
      </c>
      <c r="I36" s="23">
        <v>19.9</v>
      </c>
      <c r="J36" s="23">
        <v>18.2</v>
      </c>
      <c r="K36" s="23">
        <v>13.6</v>
      </c>
      <c r="L36" s="23">
        <v>14</v>
      </c>
      <c r="M36" s="23">
        <v>12.8</v>
      </c>
    </row>
    <row r="37" spans="1:13" ht="13.5">
      <c r="A37" s="3" t="s">
        <v>54</v>
      </c>
      <c r="B37" s="9">
        <v>13.4</v>
      </c>
      <c r="C37" s="20">
        <v>13</v>
      </c>
      <c r="D37" s="21">
        <v>16.8</v>
      </c>
      <c r="E37" s="21"/>
      <c r="F37" s="22">
        <v>18.1</v>
      </c>
      <c r="G37" s="20">
        <v>20.5</v>
      </c>
      <c r="H37" s="23">
        <v>20.2</v>
      </c>
      <c r="I37" s="23">
        <v>19.8</v>
      </c>
      <c r="J37" s="23">
        <v>18.4</v>
      </c>
      <c r="K37" s="23">
        <v>15.2</v>
      </c>
      <c r="L37" s="23">
        <v>18.7</v>
      </c>
      <c r="M37" s="23">
        <v>15.8</v>
      </c>
    </row>
    <row r="38" spans="1:13" ht="12.75">
      <c r="A38" s="3" t="s">
        <v>30</v>
      </c>
      <c r="B38" s="9">
        <v>10.5</v>
      </c>
      <c r="C38" s="20">
        <v>10.7</v>
      </c>
      <c r="D38" s="21">
        <v>15.5</v>
      </c>
      <c r="E38" s="21"/>
      <c r="F38" s="22">
        <v>13.1</v>
      </c>
      <c r="G38" s="20">
        <v>21.1</v>
      </c>
      <c r="H38" s="23">
        <v>18.8</v>
      </c>
      <c r="I38" s="23">
        <v>16.7</v>
      </c>
      <c r="J38" s="23">
        <v>14.3</v>
      </c>
      <c r="K38" s="23">
        <v>8.6</v>
      </c>
      <c r="L38" s="23">
        <v>10</v>
      </c>
      <c r="M38" s="23">
        <v>7.9</v>
      </c>
    </row>
    <row r="39" spans="1:13" ht="13.5">
      <c r="A39" s="3" t="s">
        <v>55</v>
      </c>
      <c r="B39" s="9">
        <v>10.1</v>
      </c>
      <c r="C39" s="20">
        <v>10.4</v>
      </c>
      <c r="D39" s="21">
        <v>14.8</v>
      </c>
      <c r="E39" s="21"/>
      <c r="F39" s="22">
        <v>15.1</v>
      </c>
      <c r="G39" s="20">
        <v>18.7</v>
      </c>
      <c r="H39" s="23">
        <v>18.5</v>
      </c>
      <c r="I39" s="23">
        <v>16.6</v>
      </c>
      <c r="J39" s="23">
        <v>14.5</v>
      </c>
      <c r="K39" s="23">
        <v>10.2</v>
      </c>
      <c r="L39" s="23">
        <v>14.8</v>
      </c>
      <c r="M39" s="23">
        <v>11.7</v>
      </c>
    </row>
    <row r="40" spans="1:13" ht="12.75">
      <c r="A40" s="3" t="s">
        <v>31</v>
      </c>
      <c r="B40" s="22">
        <v>18</v>
      </c>
      <c r="C40" s="20">
        <v>19.2</v>
      </c>
      <c r="D40" s="21">
        <v>21.4</v>
      </c>
      <c r="E40" s="21"/>
      <c r="F40" s="22">
        <v>12.2</v>
      </c>
      <c r="G40" s="20">
        <v>23.2</v>
      </c>
      <c r="H40" s="23">
        <v>19.1</v>
      </c>
      <c r="I40" s="23">
        <v>17.6</v>
      </c>
      <c r="J40" s="23">
        <v>13.6</v>
      </c>
      <c r="K40" s="23">
        <v>9.5</v>
      </c>
      <c r="L40" s="23">
        <v>10</v>
      </c>
      <c r="M40" s="23">
        <v>8.6</v>
      </c>
    </row>
    <row r="41" spans="1:13" ht="12.75">
      <c r="A41" s="3" t="s">
        <v>32</v>
      </c>
      <c r="B41" s="22">
        <v>11</v>
      </c>
      <c r="C41" s="20">
        <v>12</v>
      </c>
      <c r="D41" s="21">
        <v>15.8</v>
      </c>
      <c r="E41" s="21"/>
      <c r="F41" s="22">
        <v>12.2</v>
      </c>
      <c r="G41" s="20">
        <v>18.4</v>
      </c>
      <c r="H41" s="23">
        <v>17.1</v>
      </c>
      <c r="I41" s="23">
        <v>16.6</v>
      </c>
      <c r="J41" s="23">
        <v>15.1</v>
      </c>
      <c r="K41" s="23">
        <v>10</v>
      </c>
      <c r="L41" s="23">
        <v>9.1</v>
      </c>
      <c r="M41" s="23">
        <v>7.1</v>
      </c>
    </row>
    <row r="42" spans="1:13" ht="13.5">
      <c r="A42" s="3" t="s">
        <v>56</v>
      </c>
      <c r="B42" s="9">
        <v>10.6</v>
      </c>
      <c r="C42" s="20">
        <v>11.8</v>
      </c>
      <c r="D42" s="21">
        <v>15.1</v>
      </c>
      <c r="E42" s="21"/>
      <c r="F42" s="22">
        <v>13.9</v>
      </c>
      <c r="G42" s="20">
        <v>16.3</v>
      </c>
      <c r="H42" s="23">
        <v>16.8</v>
      </c>
      <c r="I42" s="23">
        <v>16.6</v>
      </c>
      <c r="J42" s="23">
        <v>15.3</v>
      </c>
      <c r="K42" s="23">
        <v>11.4</v>
      </c>
      <c r="L42" s="23">
        <v>12.5</v>
      </c>
      <c r="M42" s="23">
        <v>9</v>
      </c>
    </row>
    <row r="43" spans="1:13" ht="12.75">
      <c r="A43" s="3" t="s">
        <v>33</v>
      </c>
      <c r="B43" s="9">
        <v>2.7</v>
      </c>
      <c r="C43" s="20">
        <v>3.3</v>
      </c>
      <c r="D43" s="21">
        <v>5.318159203980099</v>
      </c>
      <c r="E43" s="21"/>
      <c r="F43" s="22">
        <v>4.4</v>
      </c>
      <c r="G43" s="20">
        <v>7.6</v>
      </c>
      <c r="H43" s="23">
        <v>7.2</v>
      </c>
      <c r="I43" s="23">
        <v>6.7</v>
      </c>
      <c r="J43" s="23">
        <v>4.5</v>
      </c>
      <c r="K43" s="23">
        <v>3.1</v>
      </c>
      <c r="L43" s="23">
        <v>4.1</v>
      </c>
      <c r="M43" s="23">
        <v>2.5</v>
      </c>
    </row>
    <row r="44" spans="1:13" ht="13.5">
      <c r="A44" s="3" t="s">
        <v>57</v>
      </c>
      <c r="B44" s="9">
        <v>2.6</v>
      </c>
      <c r="C44" s="20">
        <v>3.2</v>
      </c>
      <c r="D44" s="21">
        <v>5.114925373134328</v>
      </c>
      <c r="E44" s="21"/>
      <c r="F44" s="22">
        <v>5</v>
      </c>
      <c r="G44" s="20">
        <v>6.9</v>
      </c>
      <c r="H44" s="23">
        <v>7.1</v>
      </c>
      <c r="I44" s="23">
        <v>6.7</v>
      </c>
      <c r="J44" s="23">
        <v>4.6</v>
      </c>
      <c r="K44" s="23">
        <v>3.4</v>
      </c>
      <c r="L44" s="23">
        <v>5.4</v>
      </c>
      <c r="M44" s="23">
        <v>3.1</v>
      </c>
    </row>
    <row r="45" spans="1:13" ht="12.75">
      <c r="A45" s="3" t="s">
        <v>34</v>
      </c>
      <c r="B45" s="9">
        <v>3.7</v>
      </c>
      <c r="C45" s="20">
        <v>4.6</v>
      </c>
      <c r="D45" s="21">
        <v>7.009701492537314</v>
      </c>
      <c r="E45" s="21"/>
      <c r="F45" s="22">
        <v>6.6</v>
      </c>
      <c r="G45" s="20">
        <v>8.9</v>
      </c>
      <c r="H45" s="23">
        <v>9.7</v>
      </c>
      <c r="I45" s="23">
        <v>8.6</v>
      </c>
      <c r="J45" s="23">
        <v>5.4</v>
      </c>
      <c r="K45" s="23">
        <v>4.8</v>
      </c>
      <c r="L45" s="23">
        <v>6.2</v>
      </c>
      <c r="M45" s="23">
        <v>4.8</v>
      </c>
    </row>
    <row r="46" spans="1:13" ht="12.75">
      <c r="A46" s="3" t="s">
        <v>35</v>
      </c>
      <c r="B46" s="9">
        <v>6.1</v>
      </c>
      <c r="C46" s="20">
        <v>7.4</v>
      </c>
      <c r="D46" s="21">
        <v>11.746886120996441</v>
      </c>
      <c r="E46" s="21"/>
      <c r="F46" s="22">
        <v>8.9</v>
      </c>
      <c r="G46" s="20">
        <v>15.1</v>
      </c>
      <c r="H46" s="23">
        <v>15.9</v>
      </c>
      <c r="I46" s="23">
        <v>12.2</v>
      </c>
      <c r="J46" s="23">
        <v>7.1</v>
      </c>
      <c r="K46" s="23">
        <v>5.6</v>
      </c>
      <c r="L46" s="23">
        <v>7.5</v>
      </c>
      <c r="M46" s="23">
        <v>5.8</v>
      </c>
    </row>
    <row r="47" spans="1:13" ht="12.75">
      <c r="A47" s="3" t="s">
        <v>36</v>
      </c>
      <c r="B47" s="22">
        <f>(20103-9283+6386)/6386</f>
        <v>2.694331349827748</v>
      </c>
      <c r="C47" s="20">
        <f>(18191-6585+5203)/5203</f>
        <v>3.230636171439554</v>
      </c>
      <c r="D47" s="21">
        <f>(23973-8289+4020)/4020</f>
        <v>4.901492537313433</v>
      </c>
      <c r="E47" s="21"/>
      <c r="F47" s="22">
        <v>5.5</v>
      </c>
      <c r="G47" s="20">
        <v>5.5</v>
      </c>
      <c r="H47" s="23">
        <v>7.9</v>
      </c>
      <c r="I47" s="23">
        <v>6.4</v>
      </c>
      <c r="J47" s="23">
        <v>4.1</v>
      </c>
      <c r="K47" s="23">
        <v>4.3</v>
      </c>
      <c r="L47" s="23">
        <v>4.6</v>
      </c>
      <c r="M47" s="23">
        <v>3</v>
      </c>
    </row>
    <row r="48" spans="1:13" ht="12.75">
      <c r="A48" s="3" t="s">
        <v>37</v>
      </c>
      <c r="B48" s="22">
        <v>18</v>
      </c>
      <c r="C48" s="20">
        <v>22</v>
      </c>
      <c r="D48" s="21">
        <v>33.08862805253859</v>
      </c>
      <c r="E48" s="21"/>
      <c r="F48" s="22">
        <v>30</v>
      </c>
      <c r="G48" s="20">
        <v>39.9</v>
      </c>
      <c r="H48" s="23">
        <v>49.8</v>
      </c>
      <c r="I48" s="23">
        <v>50.7</v>
      </c>
      <c r="J48" s="23">
        <v>28.6</v>
      </c>
      <c r="K48" s="23">
        <v>17.2</v>
      </c>
      <c r="L48" s="23">
        <v>21.3</v>
      </c>
      <c r="M48" s="23">
        <v>22.5</v>
      </c>
    </row>
    <row r="49" spans="1:13" ht="12.75">
      <c r="A49" s="3" t="s">
        <v>38</v>
      </c>
      <c r="B49" s="9">
        <v>22.7</v>
      </c>
      <c r="C49" s="20">
        <v>28.1</v>
      </c>
      <c r="D49" s="21">
        <v>43.59964627961957</v>
      </c>
      <c r="E49" s="21"/>
      <c r="F49" s="22">
        <v>43.9</v>
      </c>
      <c r="G49" s="20">
        <v>48.8</v>
      </c>
      <c r="H49" s="23">
        <v>72.2</v>
      </c>
      <c r="I49" s="23">
        <v>77.8</v>
      </c>
      <c r="J49" s="23">
        <v>46.6</v>
      </c>
      <c r="K49" s="23">
        <v>23.7</v>
      </c>
      <c r="L49" s="23">
        <v>27.8</v>
      </c>
      <c r="M49" s="23">
        <v>27.1</v>
      </c>
    </row>
    <row r="50" spans="1:13" ht="12.75">
      <c r="A50" s="3" t="s">
        <v>39</v>
      </c>
      <c r="B50" s="9">
        <v>7.6</v>
      </c>
      <c r="C50" s="20">
        <v>8.3</v>
      </c>
      <c r="D50" s="21">
        <v>13.9</v>
      </c>
      <c r="E50" s="21"/>
      <c r="F50" s="22">
        <v>10.8</v>
      </c>
      <c r="G50" s="20">
        <v>19.3</v>
      </c>
      <c r="H50" s="23">
        <v>18.4</v>
      </c>
      <c r="I50" s="23">
        <v>15.1</v>
      </c>
      <c r="J50" s="23">
        <v>9.1</v>
      </c>
      <c r="K50" s="23">
        <v>6.5</v>
      </c>
      <c r="L50" s="23">
        <v>9.8</v>
      </c>
      <c r="M50" s="23">
        <v>6.9</v>
      </c>
    </row>
    <row r="51" spans="1:13" ht="13.5">
      <c r="A51" s="5" t="s">
        <v>58</v>
      </c>
      <c r="B51" s="24">
        <v>7.4</v>
      </c>
      <c r="C51" s="21">
        <v>8.2</v>
      </c>
      <c r="D51" s="21">
        <v>13.639358860195903</v>
      </c>
      <c r="E51" s="21"/>
      <c r="F51" s="25">
        <v>11.5</v>
      </c>
      <c r="G51" s="21">
        <v>18</v>
      </c>
      <c r="H51" s="26">
        <v>18.2</v>
      </c>
      <c r="I51" s="26">
        <v>15</v>
      </c>
      <c r="J51" s="26">
        <v>9.2</v>
      </c>
      <c r="K51" s="26">
        <v>6.9</v>
      </c>
      <c r="L51" s="26">
        <v>11.5</v>
      </c>
      <c r="M51" s="26">
        <v>7.6</v>
      </c>
    </row>
    <row r="52" spans="1:13" ht="12.75">
      <c r="A52" s="3" t="s">
        <v>40</v>
      </c>
      <c r="B52" s="22">
        <v>20.9</v>
      </c>
      <c r="C52" s="20">
        <v>24.4</v>
      </c>
      <c r="D52" s="21">
        <v>28.8</v>
      </c>
      <c r="E52" s="21"/>
      <c r="F52" s="22">
        <v>30</v>
      </c>
      <c r="G52" s="20">
        <v>28</v>
      </c>
      <c r="H52" s="23">
        <v>33.3</v>
      </c>
      <c r="I52" s="23">
        <v>36.7</v>
      </c>
      <c r="J52" s="23">
        <v>31.6</v>
      </c>
      <c r="K52" s="23">
        <v>23.7</v>
      </c>
      <c r="L52" s="23">
        <v>24.7</v>
      </c>
      <c r="M52" s="23">
        <v>26.5</v>
      </c>
    </row>
    <row r="53" spans="1:13" ht="12.75">
      <c r="A53" s="3" t="s">
        <v>41</v>
      </c>
      <c r="B53" s="20">
        <v>164.7</v>
      </c>
      <c r="C53" s="20">
        <v>133</v>
      </c>
      <c r="D53" s="21">
        <v>98.7</v>
      </c>
      <c r="E53" s="21"/>
      <c r="F53" s="22">
        <v>85.3</v>
      </c>
      <c r="G53" s="20">
        <v>86.5</v>
      </c>
      <c r="H53" s="20">
        <v>66.5</v>
      </c>
      <c r="I53" s="20">
        <v>54.1</v>
      </c>
      <c r="J53" s="20">
        <v>76.2</v>
      </c>
      <c r="K53" s="20">
        <v>149.9</v>
      </c>
      <c r="L53" s="20">
        <v>140.9</v>
      </c>
      <c r="M53" s="20">
        <v>122.6</v>
      </c>
    </row>
    <row r="54" spans="1:13" ht="12.75">
      <c r="A54" s="3" t="s">
        <v>42</v>
      </c>
      <c r="B54" s="22">
        <v>130.7</v>
      </c>
      <c r="C54" s="20">
        <v>104</v>
      </c>
      <c r="D54" s="21">
        <v>74.9</v>
      </c>
      <c r="E54" s="21"/>
      <c r="F54" s="22">
        <v>64.8</v>
      </c>
      <c r="G54" s="20">
        <v>70.8</v>
      </c>
      <c r="H54" s="20">
        <v>45.9</v>
      </c>
      <c r="I54" s="23">
        <v>35.2</v>
      </c>
      <c r="J54" s="23">
        <v>46.8</v>
      </c>
      <c r="K54" s="23">
        <v>108.8</v>
      </c>
      <c r="L54" s="23">
        <v>107.8</v>
      </c>
      <c r="M54" s="23">
        <v>101.6</v>
      </c>
    </row>
    <row r="55" spans="1:13" ht="12.75">
      <c r="A55" s="5" t="s">
        <v>43</v>
      </c>
      <c r="B55" s="24">
        <v>62.2</v>
      </c>
      <c r="C55" s="21">
        <v>57.1</v>
      </c>
      <c r="D55" s="21">
        <v>49.7</v>
      </c>
      <c r="E55" s="21"/>
      <c r="F55" s="25">
        <v>46</v>
      </c>
      <c r="G55" s="21">
        <v>46.4</v>
      </c>
      <c r="H55" s="26">
        <v>39.9</v>
      </c>
      <c r="I55" s="26">
        <v>35.1</v>
      </c>
      <c r="J55" s="26">
        <v>43.2</v>
      </c>
      <c r="K55" s="26">
        <v>60</v>
      </c>
      <c r="L55" s="26">
        <v>58.5</v>
      </c>
      <c r="M55" s="26">
        <v>55.1</v>
      </c>
    </row>
    <row r="56" spans="1:13" ht="12.75">
      <c r="A56" s="5" t="s">
        <v>44</v>
      </c>
      <c r="B56" s="24">
        <v>56.7</v>
      </c>
      <c r="C56" s="21">
        <v>51</v>
      </c>
      <c r="D56" s="21">
        <v>42.8</v>
      </c>
      <c r="E56" s="21"/>
      <c r="F56" s="25">
        <v>39.3</v>
      </c>
      <c r="G56" s="21">
        <v>41.4</v>
      </c>
      <c r="H56" s="26">
        <v>31.5</v>
      </c>
      <c r="I56" s="26">
        <v>26.1</v>
      </c>
      <c r="J56" s="26">
        <v>31.9</v>
      </c>
      <c r="K56" s="26">
        <v>52.1</v>
      </c>
      <c r="L56" s="26">
        <v>51.9</v>
      </c>
      <c r="M56" s="26">
        <v>50.4</v>
      </c>
    </row>
    <row r="57" spans="1:13" ht="12.75">
      <c r="A57" s="6" t="s">
        <v>45</v>
      </c>
      <c r="B57" s="27">
        <f>B29/B7</f>
        <v>2.9505669112166033</v>
      </c>
      <c r="C57" s="27">
        <f>C29/C7</f>
        <v>2.7357873210633947</v>
      </c>
      <c r="D57" s="27">
        <f>D29/D7</f>
        <v>1.7676651673206367</v>
      </c>
      <c r="E57" s="27"/>
      <c r="F57" s="27">
        <v>1.7</v>
      </c>
      <c r="G57" s="27">
        <f>G29/G7</f>
        <v>1.4902837290098436</v>
      </c>
      <c r="H57" s="27">
        <f>H29/H7</f>
        <v>1.1244708452819883</v>
      </c>
      <c r="I57" s="27">
        <f>I29/I7</f>
        <v>0.9545841426420201</v>
      </c>
      <c r="J57" s="27">
        <f>J29/J7</f>
        <v>1.4360313315926894</v>
      </c>
      <c r="K57" s="27">
        <v>3</v>
      </c>
      <c r="L57" s="27">
        <v>2.4</v>
      </c>
      <c r="M57" s="27">
        <v>2.6</v>
      </c>
    </row>
    <row r="58" spans="1:13" ht="12.75">
      <c r="A58" s="3"/>
      <c r="B58" s="9"/>
      <c r="C58" s="20"/>
      <c r="D58" s="21"/>
      <c r="E58" s="21"/>
      <c r="F58" s="3"/>
      <c r="G58" s="20"/>
      <c r="H58" s="10"/>
      <c r="I58" s="10"/>
      <c r="J58" s="10"/>
      <c r="K58" s="10"/>
      <c r="L58" s="10"/>
      <c r="M58" s="10"/>
    </row>
    <row r="59" spans="1:13" ht="12.75">
      <c r="A59" s="11" t="s">
        <v>46</v>
      </c>
      <c r="B59" s="9"/>
      <c r="C59" s="3"/>
      <c r="D59" s="5"/>
      <c r="E59" s="5"/>
      <c r="F59" s="11"/>
      <c r="G59" s="3"/>
      <c r="H59" s="12"/>
      <c r="I59" s="12"/>
      <c r="J59" s="12"/>
      <c r="K59" s="12"/>
      <c r="L59" s="12"/>
      <c r="M59" s="12"/>
    </row>
    <row r="60" spans="1:14" ht="13.5">
      <c r="A60" s="3" t="s">
        <v>47</v>
      </c>
      <c r="B60" s="13">
        <v>1675</v>
      </c>
      <c r="C60" s="10">
        <v>2400</v>
      </c>
      <c r="D60" s="17">
        <v>5600</v>
      </c>
      <c r="E60" s="17"/>
      <c r="F60" s="10">
        <v>5600</v>
      </c>
      <c r="G60" s="13">
        <v>5800</v>
      </c>
      <c r="H60" s="10">
        <v>7500</v>
      </c>
      <c r="I60" s="10">
        <v>8000</v>
      </c>
      <c r="J60" s="10">
        <v>6900</v>
      </c>
      <c r="K60" s="10">
        <v>5240</v>
      </c>
      <c r="L60" s="10">
        <v>6500</v>
      </c>
      <c r="M60" s="10">
        <v>4433</v>
      </c>
      <c r="N60" s="28">
        <v>2</v>
      </c>
    </row>
    <row r="61" spans="1:13" ht="12.75">
      <c r="A61" s="3" t="s">
        <v>48</v>
      </c>
      <c r="B61" s="13">
        <v>39932</v>
      </c>
      <c r="C61" s="10">
        <v>11356</v>
      </c>
      <c r="D61" s="14">
        <v>12601</v>
      </c>
      <c r="E61" s="14"/>
      <c r="F61" s="10">
        <v>12731</v>
      </c>
      <c r="G61" s="10">
        <v>24497</v>
      </c>
      <c r="H61" s="10">
        <f>16534+686</f>
        <v>17220</v>
      </c>
      <c r="I61" s="10">
        <f>18974-10</f>
        <v>18964</v>
      </c>
      <c r="J61" s="10">
        <v>42296</v>
      </c>
      <c r="K61" s="10">
        <v>102989</v>
      </c>
      <c r="L61" s="10">
        <v>41794</v>
      </c>
      <c r="M61" s="10">
        <v>35750</v>
      </c>
    </row>
    <row r="62" spans="1:13" ht="12.75">
      <c r="A62" s="3" t="s">
        <v>49</v>
      </c>
      <c r="B62" s="9">
        <v>158.5</v>
      </c>
      <c r="C62" s="3">
        <v>155.8</v>
      </c>
      <c r="D62" s="5">
        <v>167.1</v>
      </c>
      <c r="E62" s="5"/>
      <c r="F62" s="9">
        <v>167.1</v>
      </c>
      <c r="G62" s="3">
        <v>169.1</v>
      </c>
      <c r="H62" s="23">
        <v>165.4</v>
      </c>
      <c r="I62" s="23">
        <v>167.6</v>
      </c>
      <c r="J62" s="23">
        <v>162.1</v>
      </c>
      <c r="K62" s="23">
        <v>158.9</v>
      </c>
      <c r="L62" s="23">
        <v>172.5</v>
      </c>
      <c r="M62" s="23">
        <v>166.7</v>
      </c>
    </row>
    <row r="63" spans="1:13" ht="12.75">
      <c r="A63" s="6" t="s">
        <v>50</v>
      </c>
      <c r="B63" s="29">
        <v>34248</v>
      </c>
      <c r="C63" s="18">
        <v>35296</v>
      </c>
      <c r="D63" s="18">
        <v>33017</v>
      </c>
      <c r="E63" s="18"/>
      <c r="F63" s="18">
        <v>33017</v>
      </c>
      <c r="G63" s="18">
        <v>32231</v>
      </c>
      <c r="H63" s="18">
        <v>32308</v>
      </c>
      <c r="I63" s="18">
        <v>32396</v>
      </c>
      <c r="J63" s="18">
        <v>32801</v>
      </c>
      <c r="K63" s="29">
        <v>36593</v>
      </c>
      <c r="L63" s="29">
        <v>38459</v>
      </c>
      <c r="M63" s="29">
        <v>37679</v>
      </c>
    </row>
    <row r="64" spans="1:13" ht="12.75">
      <c r="A64" s="3"/>
      <c r="B64" s="3"/>
      <c r="C64" s="3"/>
      <c r="D64" s="3"/>
      <c r="E64" s="5"/>
      <c r="F64" s="3"/>
      <c r="G64" s="3"/>
      <c r="H64" s="3"/>
      <c r="I64" s="10"/>
      <c r="J64" s="3"/>
      <c r="K64" s="3"/>
      <c r="L64" s="3"/>
      <c r="M64" s="3"/>
    </row>
    <row r="65" spans="1:13" ht="13.5">
      <c r="A65" s="3" t="s">
        <v>51</v>
      </c>
      <c r="B65" s="3"/>
      <c r="C65" s="3"/>
      <c r="D65" s="3"/>
      <c r="E65" s="3"/>
      <c r="F65" s="3"/>
      <c r="G65" s="3"/>
      <c r="H65" s="3"/>
      <c r="I65" s="30"/>
      <c r="J65" s="3"/>
      <c r="K65" s="3"/>
      <c r="L65" s="3"/>
      <c r="M65" s="3"/>
    </row>
    <row r="66" spans="1:13" ht="13.5">
      <c r="A66" s="3" t="s">
        <v>52</v>
      </c>
      <c r="B66" s="3"/>
      <c r="C66" s="3"/>
      <c r="D66" s="3"/>
      <c r="E66" s="3"/>
      <c r="F66" s="3"/>
      <c r="G66" s="3"/>
      <c r="H66" s="3"/>
      <c r="I66" s="30"/>
      <c r="J66" s="3"/>
      <c r="K66" s="3"/>
      <c r="L66" s="3"/>
      <c r="M66" s="3"/>
    </row>
  </sheetData>
  <sheetProtection/>
  <mergeCells count="3">
    <mergeCell ref="B2:D2"/>
    <mergeCell ref="F2:M2"/>
    <mergeCell ref="A1:H1"/>
  </mergeCells>
  <printOptions/>
  <pageMargins left="0.43" right="0.53" top="0.63" bottom="0.57" header="0.5" footer="0.5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aass</dc:creator>
  <cp:keywords/>
  <dc:description/>
  <cp:lastModifiedBy>Nicklas Palbark</cp:lastModifiedBy>
  <dcterms:created xsi:type="dcterms:W3CDTF">2012-03-28T18:57:05Z</dcterms:created>
  <dcterms:modified xsi:type="dcterms:W3CDTF">2013-10-31T16:19:11Z</dcterms:modified>
  <cp:category/>
  <cp:version/>
  <cp:contentType/>
  <cp:contentStatus/>
</cp:coreProperties>
</file>